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9690" windowHeight="5145" activeTab="0"/>
  </bookViews>
  <sheets>
    <sheet name="Прогноз с формулами" sheetId="1" r:id="rId1"/>
    <sheet name="Лист1" sheetId="2" r:id="rId2"/>
    <sheet name="безработица" sheetId="3" r:id="rId3"/>
  </sheets>
  <definedNames>
    <definedName name="_xlnm.Print_Titles" localSheetId="0">'Прогноз с формулами'!$12:$14</definedName>
  </definedNames>
  <calcPr fullCalcOnLoad="1"/>
</workbook>
</file>

<file path=xl/sharedStrings.xml><?xml version="1.0" encoding="utf-8"?>
<sst xmlns="http://schemas.openxmlformats.org/spreadsheetml/2006/main" count="96" uniqueCount="71">
  <si>
    <t>Единица измерения</t>
  </si>
  <si>
    <t>Среднегодовая численность постоянного населения</t>
  </si>
  <si>
    <t>в среднем за год</t>
  </si>
  <si>
    <t xml:space="preserve">Показатели </t>
  </si>
  <si>
    <t>в % к предыдущему году</t>
  </si>
  <si>
    <t>рублей</t>
  </si>
  <si>
    <t xml:space="preserve">Демография </t>
  </si>
  <si>
    <t>Занятость населения</t>
  </si>
  <si>
    <t xml:space="preserve">Уровень жизни населения </t>
  </si>
  <si>
    <t>ПРИЛОЖЕНИЕ</t>
  </si>
  <si>
    <t xml:space="preserve">к постановлению Администрации </t>
  </si>
  <si>
    <t xml:space="preserve">городского округа Самара </t>
  </si>
  <si>
    <t>от ________  №______</t>
  </si>
  <si>
    <t xml:space="preserve">в % </t>
  </si>
  <si>
    <t>Промышленное производство (добыча полезных ископаемых,  обрабатывающие производства,  производство и распределение электроэнергии, газа и воды)</t>
  </si>
  <si>
    <t>в % к предыдущему году в сопоставимых ценах</t>
  </si>
  <si>
    <t>тыс. человек</t>
  </si>
  <si>
    <t>млн.рублей</t>
  </si>
  <si>
    <t>Среднегодовая численность официально зарегистрированных безработных граждан</t>
  </si>
  <si>
    <t xml:space="preserve">Среднемесячная  начисленная заработная плата  по крупным и средним предприятиям и организациям </t>
  </si>
  <si>
    <t xml:space="preserve">Фонд оплаты труда по крупным и средним предприятиям и организациям </t>
  </si>
  <si>
    <t>Потребительский рынок</t>
  </si>
  <si>
    <t>Оборот розничной торговли крупных и средних организаций</t>
  </si>
  <si>
    <t>Объем промышленного производства (товаров, работ и услуг)**</t>
  </si>
  <si>
    <t>** по чистым видам деятельности (раздел С, Д, Е) по полному кругу предприятий.</t>
  </si>
  <si>
    <t xml:space="preserve">Индекс потребительских цен*                           декабрь к декабрю  </t>
  </si>
  <si>
    <t xml:space="preserve">  Прогноз</t>
  </si>
  <si>
    <t>базовый</t>
  </si>
  <si>
    <t xml:space="preserve">консервативный </t>
  </si>
  <si>
    <t xml:space="preserve">целевой </t>
  </si>
  <si>
    <t>Индекс физического объёма оборота розничной торговли</t>
  </si>
  <si>
    <t>Индекс дефлятор оборота розничной торговли</t>
  </si>
  <si>
    <t xml:space="preserve">% к предыдущему году </t>
  </si>
  <si>
    <t>индекс дефлятор промышленного производства</t>
  </si>
  <si>
    <t>Промышленного внутригородского района</t>
  </si>
  <si>
    <t>Инвестиции в основной капитал</t>
  </si>
  <si>
    <t>Объем инвестиций в основной капитал за счет всех источников финансирования</t>
  </si>
  <si>
    <t xml:space="preserve">Индекс физического объёма </t>
  </si>
  <si>
    <t>Индекс-дефлятор инвестиций</t>
  </si>
  <si>
    <t>Среднегодовая численность занятых в экономике</t>
  </si>
  <si>
    <t>человек</t>
  </si>
  <si>
    <t>Численность не занятых трудовой деятельностью граждан,</t>
  </si>
  <si>
    <t>из них имеют статус безработного</t>
  </si>
  <si>
    <t>в % к</t>
  </si>
  <si>
    <t xml:space="preserve">предыдущему </t>
  </si>
  <si>
    <t>периоду</t>
  </si>
  <si>
    <t>соответствующему периоду предыдущего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</si>
  <si>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</si>
  <si>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</si>
  <si>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</si>
  <si>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</si>
  <si>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</si>
  <si>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</si>
  <si>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</si>
  <si>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</si>
  <si>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</si>
  <si>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</si>
  <si>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</si>
  <si>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</si>
  <si>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Год </t>
  </si>
  <si>
    <t>(в среднем за месяц)</t>
  </si>
  <si>
    <t>https://samarastat.gks.ru/employment</t>
  </si>
  <si>
    <t>прирост за полгода по области</t>
  </si>
  <si>
    <t>Площадь территории  района 4,86 тыс. га</t>
  </si>
  <si>
    <t xml:space="preserve">2024 год </t>
  </si>
  <si>
    <t>Прогноз социально-экономического развития Промышленного  внутригородского района городского округа Самара на 2023 год и плановый период 2024 и 2025 годов</t>
  </si>
  <si>
    <t>2021 год (факт)</t>
  </si>
  <si>
    <t>2022 год (оценка)</t>
  </si>
  <si>
    <t xml:space="preserve">2023  год  </t>
  </si>
  <si>
    <t xml:space="preserve">2025 год </t>
  </si>
  <si>
    <t xml:space="preserve">*в соответствии со сценарными условиями социально-экономического развития Самарской области на 2023 год и плановый период 2024 и 2025 годов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</si>
</sst>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00"/>
    <numFmt numFmtId="182" formatCode="_-* #,##0.000\ _₽_-;\-* #,##0.000\ _₽_-;_-* &quot;-&quot;???\ _₽_-;_-@_-"/>
    <numFmt numFmtId="183" formatCode="#,##0.000_ ;\-#,##0.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65" fontId="3" fillId="33" borderId="0" xfId="0" applyNumberFormat="1" applyFont="1" applyFill="1" applyAlignment="1">
      <alignment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 wrapText="1"/>
    </xf>
    <xf numFmtId="165" fontId="0" fillId="33" borderId="0" xfId="0" applyNumberFormat="1" applyFont="1" applyFill="1" applyAlignment="1">
      <alignment horizontal="center" vertical="center" wrapText="1"/>
    </xf>
    <xf numFmtId="165" fontId="0" fillId="33" borderId="0" xfId="0" applyNumberFormat="1" applyFont="1" applyFill="1" applyAlignment="1">
      <alignment wrapText="1"/>
    </xf>
    <xf numFmtId="165" fontId="43" fillId="33" borderId="0" xfId="0" applyNumberFormat="1" applyFont="1" applyFill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0" xfId="42" applyAlignment="1" applyProtection="1">
      <alignment/>
      <protection/>
    </xf>
    <xf numFmtId="0" fontId="44" fillId="0" borderId="0" xfId="0" applyFont="1" applyAlignment="1">
      <alignment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left" vertical="center" wrapText="1"/>
    </xf>
    <xf numFmtId="165" fontId="3" fillId="33" borderId="0" xfId="0" applyNumberFormat="1" applyFont="1" applyFill="1" applyAlignment="1">
      <alignment wrapText="1"/>
    </xf>
    <xf numFmtId="182" fontId="0" fillId="33" borderId="0" xfId="0" applyNumberFormat="1" applyFont="1" applyFill="1" applyAlignment="1">
      <alignment wrapText="1"/>
    </xf>
    <xf numFmtId="165" fontId="4" fillId="33" borderId="0" xfId="0" applyNumberFormat="1" applyFont="1" applyFill="1" applyAlignment="1">
      <alignment vertical="center" wrapText="1"/>
    </xf>
    <xf numFmtId="165" fontId="3" fillId="33" borderId="10" xfId="0" applyNumberFormat="1" applyFont="1" applyFill="1" applyBorder="1" applyAlignment="1">
      <alignment vertical="top" wrapText="1"/>
    </xf>
    <xf numFmtId="165" fontId="3" fillId="33" borderId="0" xfId="0" applyNumberFormat="1" applyFont="1" applyFill="1" applyAlignment="1">
      <alignment horizontal="left" wrapText="1"/>
    </xf>
    <xf numFmtId="165" fontId="3" fillId="33" borderId="0" xfId="0" applyNumberFormat="1" applyFont="1" applyFill="1" applyBorder="1" applyAlignment="1">
      <alignment horizontal="left" vertical="center" wrapText="1"/>
    </xf>
    <xf numFmtId="165" fontId="3" fillId="33" borderId="0" xfId="0" applyNumberFormat="1" applyFont="1" applyFill="1" applyAlignment="1">
      <alignment horizontal="center" wrapText="1"/>
    </xf>
    <xf numFmtId="165" fontId="3" fillId="33" borderId="0" xfId="0" applyNumberFormat="1" applyFont="1" applyFill="1" applyBorder="1" applyAlignment="1">
      <alignment horizontal="left" vertical="center" wrapText="1"/>
    </xf>
    <xf numFmtId="165" fontId="3" fillId="33" borderId="0" xfId="0" applyNumberFormat="1" applyFont="1" applyFill="1" applyAlignment="1">
      <alignment horizontal="center" wrapText="1"/>
    </xf>
    <xf numFmtId="165" fontId="3" fillId="33" borderId="0" xfId="0" applyNumberFormat="1" applyFont="1" applyFill="1" applyAlignment="1">
      <alignment horizontal="center" vertical="center" wrapText="1"/>
    </xf>
    <xf numFmtId="165" fontId="3" fillId="33" borderId="18" xfId="0" applyNumberFormat="1" applyFont="1" applyFill="1" applyBorder="1" applyAlignment="1">
      <alignment horizontal="left" vertical="center" wrapText="1"/>
    </xf>
    <xf numFmtId="165" fontId="3" fillId="33" borderId="19" xfId="0" applyNumberFormat="1" applyFont="1" applyFill="1" applyBorder="1" applyAlignment="1">
      <alignment horizontal="left" vertical="center" wrapText="1"/>
    </xf>
    <xf numFmtId="165" fontId="5" fillId="33" borderId="20" xfId="0" applyNumberFormat="1" applyFont="1" applyFill="1" applyBorder="1" applyAlignment="1">
      <alignment horizontal="center" vertical="center" wrapText="1"/>
    </xf>
    <xf numFmtId="165" fontId="5" fillId="33" borderId="21" xfId="0" applyNumberFormat="1" applyFont="1" applyFill="1" applyBorder="1" applyAlignment="1">
      <alignment horizontal="center" vertical="center" wrapText="1"/>
    </xf>
    <xf numFmtId="165" fontId="5" fillId="33" borderId="22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Alignment="1">
      <alignment horizontal="left" wrapText="1"/>
    </xf>
    <xf numFmtId="165" fontId="3" fillId="33" borderId="18" xfId="0" applyNumberFormat="1" applyFont="1" applyFill="1" applyBorder="1" applyAlignment="1">
      <alignment vertical="center" wrapText="1"/>
    </xf>
    <xf numFmtId="165" fontId="3" fillId="33" borderId="23" xfId="0" applyNumberFormat="1" applyFont="1" applyFill="1" applyBorder="1" applyAlignment="1">
      <alignment vertical="center" wrapText="1"/>
    </xf>
    <xf numFmtId="165" fontId="3" fillId="33" borderId="19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5" fontId="5" fillId="33" borderId="0" xfId="0" applyNumberFormat="1" applyFont="1" applyFill="1" applyAlignment="1">
      <alignment horizontal="center" vertical="center" wrapText="1"/>
    </xf>
    <xf numFmtId="165" fontId="3" fillId="33" borderId="18" xfId="0" applyNumberFormat="1" applyFont="1" applyFill="1" applyBorder="1" applyAlignment="1">
      <alignment horizontal="center" vertical="center" wrapText="1"/>
    </xf>
    <xf numFmtId="165" fontId="3" fillId="33" borderId="20" xfId="0" applyNumberFormat="1" applyFont="1" applyFill="1" applyBorder="1" applyAlignment="1">
      <alignment horizontal="center" vertical="center" wrapText="1"/>
    </xf>
    <xf numFmtId="165" fontId="3" fillId="33" borderId="21" xfId="0" applyNumberFormat="1" applyFont="1" applyFill="1" applyBorder="1" applyAlignment="1">
      <alignment horizontal="center" vertical="center" wrapText="1"/>
    </xf>
    <xf numFmtId="165" fontId="3" fillId="33" borderId="22" xfId="0" applyNumberFormat="1" applyFont="1" applyFill="1" applyBorder="1" applyAlignment="1">
      <alignment horizontal="center" vertical="center" wrapText="1"/>
    </xf>
    <xf numFmtId="165" fontId="3" fillId="33" borderId="23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wrapText="1"/>
    </xf>
    <xf numFmtId="165" fontId="4" fillId="33" borderId="3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amarastat.gks.ru/employmen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5" zoomScaleNormal="75" zoomScaleSheetLayoutView="80" zoomScalePageLayoutView="51" workbookViewId="0" topLeftCell="A1">
      <pane ySplit="14" topLeftCell="A15" activePane="bottomLeft" state="frozen"/>
      <selection pane="topLeft" activeCell="A1" sqref="A1"/>
      <selection pane="bottomLeft" activeCell="A15" sqref="A15:L15"/>
    </sheetView>
  </sheetViews>
  <sheetFormatPr defaultColWidth="9.00390625" defaultRowHeight="12.75"/>
  <cols>
    <col min="1" max="1" width="52.25390625" style="5" customWidth="1"/>
    <col min="2" max="2" width="29.75390625" style="5" customWidth="1"/>
    <col min="3" max="3" width="16.875" style="5" customWidth="1"/>
    <col min="4" max="4" width="16.125" style="5" customWidth="1"/>
    <col min="5" max="5" width="15.875" style="5" customWidth="1"/>
    <col min="6" max="6" width="20.00390625" style="5" customWidth="1"/>
    <col min="7" max="7" width="1.75390625" style="5" hidden="1" customWidth="1"/>
    <col min="8" max="8" width="17.875" style="5" bestFit="1" customWidth="1"/>
    <col min="9" max="9" width="21.25390625" style="5" bestFit="1" customWidth="1"/>
    <col min="10" max="10" width="15.00390625" style="5" hidden="1" customWidth="1"/>
    <col min="11" max="11" width="17.875" style="5" bestFit="1" customWidth="1"/>
    <col min="12" max="12" width="20.25390625" style="5" customWidth="1"/>
    <col min="13" max="16384" width="9.125" style="5" customWidth="1"/>
  </cols>
  <sheetData>
    <row r="1" spans="1:12" ht="18.75" customHeight="1">
      <c r="A1" s="23"/>
      <c r="B1" s="23"/>
      <c r="C1" s="29"/>
      <c r="D1" s="29"/>
      <c r="E1" s="29"/>
      <c r="F1" s="29"/>
      <c r="G1" s="29"/>
      <c r="H1" s="31" t="s">
        <v>9</v>
      </c>
      <c r="I1" s="31"/>
      <c r="J1" s="31"/>
      <c r="K1" s="31"/>
      <c r="L1" s="31"/>
    </row>
    <row r="2" spans="1:12" ht="18.75" customHeight="1">
      <c r="A2" s="23"/>
      <c r="B2" s="23"/>
      <c r="C2" s="29"/>
      <c r="D2" s="29"/>
      <c r="E2" s="29"/>
      <c r="F2" s="29"/>
      <c r="G2" s="29"/>
      <c r="H2" s="31" t="s">
        <v>10</v>
      </c>
      <c r="I2" s="31"/>
      <c r="J2" s="31"/>
      <c r="K2" s="31"/>
      <c r="L2" s="31"/>
    </row>
    <row r="3" spans="1:12" ht="18.75" customHeight="1">
      <c r="A3" s="23"/>
      <c r="B3" s="23"/>
      <c r="C3" s="29"/>
      <c r="D3" s="29"/>
      <c r="E3" s="29"/>
      <c r="F3" s="29"/>
      <c r="G3" s="29"/>
      <c r="H3" s="31" t="s">
        <v>34</v>
      </c>
      <c r="I3" s="31"/>
      <c r="J3" s="31"/>
      <c r="K3" s="31"/>
      <c r="L3" s="31"/>
    </row>
    <row r="4" spans="1:12" ht="18.75" customHeight="1">
      <c r="A4" s="23"/>
      <c r="B4" s="23"/>
      <c r="C4" s="29"/>
      <c r="D4" s="29"/>
      <c r="E4" s="29"/>
      <c r="F4" s="29"/>
      <c r="G4" s="29"/>
      <c r="H4" s="31" t="s">
        <v>11</v>
      </c>
      <c r="I4" s="31"/>
      <c r="J4" s="31"/>
      <c r="K4" s="31"/>
      <c r="L4" s="31"/>
    </row>
    <row r="5" spans="1:12" ht="18.75" customHeight="1">
      <c r="A5" s="23"/>
      <c r="B5" s="23"/>
      <c r="C5" s="29"/>
      <c r="D5" s="29"/>
      <c r="E5" s="29"/>
      <c r="F5" s="29"/>
      <c r="G5" s="29"/>
      <c r="H5" s="32" t="s">
        <v>12</v>
      </c>
      <c r="I5" s="32"/>
      <c r="J5" s="32"/>
      <c r="K5" s="32"/>
      <c r="L5" s="32"/>
    </row>
    <row r="6" spans="1:12" ht="18.75">
      <c r="A6" s="1"/>
      <c r="B6" s="1"/>
      <c r="C6" s="6"/>
      <c r="D6" s="6"/>
      <c r="E6" s="1"/>
      <c r="F6" s="1"/>
      <c r="G6" s="1"/>
      <c r="H6" s="1"/>
      <c r="I6" s="1"/>
      <c r="J6" s="1"/>
      <c r="K6" s="1"/>
      <c r="L6" s="1"/>
    </row>
    <row r="7" spans="1:12" ht="18.75" customHeight="1">
      <c r="A7" s="74" t="s">
        <v>65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8.75">
      <c r="A8" s="30" t="s">
        <v>63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8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8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8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7.75" customHeight="1">
      <c r="A12" s="75" t="s">
        <v>3</v>
      </c>
      <c r="B12" s="75" t="s">
        <v>0</v>
      </c>
      <c r="C12" s="75" t="s">
        <v>66</v>
      </c>
      <c r="D12" s="75" t="s">
        <v>67</v>
      </c>
      <c r="E12" s="76" t="s">
        <v>26</v>
      </c>
      <c r="F12" s="77"/>
      <c r="G12" s="77"/>
      <c r="H12" s="77"/>
      <c r="I12" s="77"/>
      <c r="J12" s="77"/>
      <c r="K12" s="77"/>
      <c r="L12" s="78"/>
    </row>
    <row r="13" spans="1:12" ht="27.75" customHeight="1">
      <c r="A13" s="79"/>
      <c r="B13" s="79"/>
      <c r="C13" s="79"/>
      <c r="D13" s="79"/>
      <c r="E13" s="76" t="s">
        <v>68</v>
      </c>
      <c r="F13" s="77"/>
      <c r="G13" s="78"/>
      <c r="H13" s="76" t="s">
        <v>64</v>
      </c>
      <c r="I13" s="77"/>
      <c r="J13" s="78"/>
      <c r="K13" s="76" t="s">
        <v>69</v>
      </c>
      <c r="L13" s="78"/>
    </row>
    <row r="14" spans="1:12" ht="57" customHeight="1">
      <c r="A14" s="80"/>
      <c r="B14" s="80"/>
      <c r="C14" s="80"/>
      <c r="D14" s="80"/>
      <c r="E14" s="21" t="s">
        <v>27</v>
      </c>
      <c r="F14" s="21" t="s">
        <v>28</v>
      </c>
      <c r="G14" s="21" t="s">
        <v>29</v>
      </c>
      <c r="H14" s="21" t="s">
        <v>27</v>
      </c>
      <c r="I14" s="21" t="s">
        <v>28</v>
      </c>
      <c r="J14" s="21" t="s">
        <v>29</v>
      </c>
      <c r="K14" s="21" t="s">
        <v>27</v>
      </c>
      <c r="L14" s="21" t="s">
        <v>28</v>
      </c>
    </row>
    <row r="15" spans="1:12" ht="18.75">
      <c r="A15" s="35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ht="44.25" customHeight="1">
      <c r="A16" s="33" t="s">
        <v>1</v>
      </c>
      <c r="B16" s="21" t="s">
        <v>16</v>
      </c>
      <c r="C16" s="3">
        <v>268.896</v>
      </c>
      <c r="D16" s="3">
        <v>267.3</v>
      </c>
      <c r="E16" s="3">
        <f>D16*E17%</f>
        <v>265.37544</v>
      </c>
      <c r="F16" s="3">
        <f>D16*F17%</f>
        <v>265.13487000000003</v>
      </c>
      <c r="G16" s="3">
        <f aca="true" t="shared" si="0" ref="G16:L16">D16*G17%</f>
        <v>266.95251</v>
      </c>
      <c r="H16" s="3">
        <f t="shared" si="0"/>
        <v>263.730112272</v>
      </c>
      <c r="I16" s="3">
        <f t="shared" si="0"/>
        <v>262.960764066</v>
      </c>
      <c r="J16" s="3">
        <f t="shared" si="0"/>
        <v>266.65886223900003</v>
      </c>
      <c r="K16" s="3">
        <f t="shared" si="0"/>
        <v>262.38508869941273</v>
      </c>
      <c r="L16" s="3">
        <f t="shared" si="0"/>
        <v>260.7518936478456</v>
      </c>
    </row>
    <row r="17" spans="1:12" ht="44.25" customHeight="1">
      <c r="A17" s="34"/>
      <c r="B17" s="21" t="s">
        <v>4</v>
      </c>
      <c r="C17" s="21">
        <v>99.2</v>
      </c>
      <c r="D17" s="21">
        <f>D16*100/268.896</f>
        <v>99.40646197786505</v>
      </c>
      <c r="E17" s="21">
        <v>99.28</v>
      </c>
      <c r="F17" s="21">
        <v>99.19</v>
      </c>
      <c r="G17" s="21">
        <v>99.87</v>
      </c>
      <c r="H17" s="21">
        <v>99.38</v>
      </c>
      <c r="I17" s="21">
        <v>99.18</v>
      </c>
      <c r="J17" s="21">
        <v>99.89</v>
      </c>
      <c r="K17" s="21">
        <v>99.49</v>
      </c>
      <c r="L17" s="21">
        <v>99.16</v>
      </c>
    </row>
    <row r="18" spans="1:12" ht="44.25" customHeight="1">
      <c r="A18" s="26" t="s">
        <v>25</v>
      </c>
      <c r="B18" s="21" t="s">
        <v>13</v>
      </c>
      <c r="C18" s="21">
        <v>108.8</v>
      </c>
      <c r="D18" s="21">
        <v>117.5</v>
      </c>
      <c r="E18" s="21">
        <v>106.1</v>
      </c>
      <c r="F18" s="21">
        <v>106.1</v>
      </c>
      <c r="G18" s="21">
        <v>104</v>
      </c>
      <c r="H18" s="21">
        <v>104</v>
      </c>
      <c r="I18" s="21">
        <v>104</v>
      </c>
      <c r="J18" s="21">
        <v>104</v>
      </c>
      <c r="K18" s="21">
        <v>104</v>
      </c>
      <c r="L18" s="21">
        <v>104</v>
      </c>
    </row>
    <row r="19" spans="1:12" ht="44.25" customHeight="1">
      <c r="A19" s="26" t="s">
        <v>2</v>
      </c>
      <c r="B19" s="21" t="s">
        <v>13</v>
      </c>
      <c r="C19" s="21">
        <v>107.3</v>
      </c>
      <c r="D19" s="21">
        <v>116.5</v>
      </c>
      <c r="E19" s="21">
        <v>109</v>
      </c>
      <c r="F19" s="21">
        <v>109</v>
      </c>
      <c r="G19" s="21">
        <v>104</v>
      </c>
      <c r="H19" s="21">
        <v>104.6</v>
      </c>
      <c r="I19" s="21">
        <v>104.6</v>
      </c>
      <c r="J19" s="21">
        <v>104</v>
      </c>
      <c r="K19" s="21">
        <v>104</v>
      </c>
      <c r="L19" s="21">
        <v>104</v>
      </c>
    </row>
    <row r="20" spans="1:12" ht="18.75" customHeight="1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59.25" customHeight="1">
      <c r="A21" s="39" t="s">
        <v>23</v>
      </c>
      <c r="B21" s="21" t="s">
        <v>17</v>
      </c>
      <c r="C21" s="21">
        <v>67377.5</v>
      </c>
      <c r="D21" s="21">
        <f>C21*D22/100*D23/100</f>
        <v>78804.65662250001</v>
      </c>
      <c r="E21" s="21">
        <f>D21*E22/100*E23/100</f>
        <v>82047.31063320264</v>
      </c>
      <c r="F21" s="21">
        <f>D21*F22/100*F23/100</f>
        <v>79513.97733675913</v>
      </c>
      <c r="G21" s="21">
        <f aca="true" t="shared" si="1" ref="G21:L21">D21*G22/100*G23/100</f>
        <v>85890.06210408563</v>
      </c>
      <c r="H21" s="21">
        <f t="shared" si="1"/>
        <v>85444.72567190228</v>
      </c>
      <c r="I21" s="21">
        <f t="shared" si="1"/>
        <v>82806.49211031965</v>
      </c>
      <c r="J21" s="21">
        <f t="shared" si="1"/>
        <v>93255.99383013202</v>
      </c>
      <c r="K21" s="21">
        <f t="shared" si="1"/>
        <v>90466.91031271969</v>
      </c>
      <c r="L21" s="21">
        <f t="shared" si="1"/>
        <v>87158.38730317751</v>
      </c>
    </row>
    <row r="22" spans="1:12" ht="59.25" customHeight="1">
      <c r="A22" s="40"/>
      <c r="B22" s="21" t="s">
        <v>33</v>
      </c>
      <c r="C22" s="21">
        <v>103.3</v>
      </c>
      <c r="D22" s="21">
        <v>130.1</v>
      </c>
      <c r="E22" s="21">
        <v>103.7</v>
      </c>
      <c r="F22" s="21">
        <v>103.7</v>
      </c>
      <c r="G22" s="21">
        <v>103.9</v>
      </c>
      <c r="H22" s="21">
        <v>102.4</v>
      </c>
      <c r="I22" s="21">
        <v>102.4</v>
      </c>
      <c r="J22" s="21">
        <v>104.4</v>
      </c>
      <c r="K22" s="21">
        <v>103.7</v>
      </c>
      <c r="L22" s="21">
        <v>103.7</v>
      </c>
    </row>
    <row r="23" spans="1:12" ht="59.25" customHeight="1">
      <c r="A23" s="41"/>
      <c r="B23" s="21" t="s">
        <v>15</v>
      </c>
      <c r="C23" s="21">
        <f>(67377.5/54410.89/103.3)*100*100</f>
        <v>119.87503347963215</v>
      </c>
      <c r="D23" s="21">
        <v>89.9</v>
      </c>
      <c r="E23" s="21">
        <v>100.4</v>
      </c>
      <c r="F23" s="21">
        <v>97.3</v>
      </c>
      <c r="G23" s="21">
        <v>104.9</v>
      </c>
      <c r="H23" s="21">
        <v>101.7</v>
      </c>
      <c r="I23" s="21">
        <v>101.7</v>
      </c>
      <c r="J23" s="21">
        <v>104</v>
      </c>
      <c r="K23" s="21">
        <v>102.1</v>
      </c>
      <c r="L23" s="21">
        <v>101.5</v>
      </c>
    </row>
    <row r="24" spans="1:12" ht="18.75" customHeight="1">
      <c r="A24" s="35" t="s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54" customHeight="1">
      <c r="A25" s="22" t="s">
        <v>22</v>
      </c>
      <c r="B25" s="21" t="s">
        <v>17</v>
      </c>
      <c r="C25" s="21">
        <v>54200.8</v>
      </c>
      <c r="D25" s="21">
        <f>C25*101/100*D27/100</f>
        <v>63775.371320000006</v>
      </c>
      <c r="E25" s="21">
        <f>D25*E26/100*E27/100</f>
        <v>71756.34883772745</v>
      </c>
      <c r="F25" s="21">
        <f>D25*F26/100*F27/100</f>
        <v>69393.15245346483</v>
      </c>
      <c r="G25" s="21">
        <f>F25*G26/100*G27/100</f>
        <v>73971.99022495425</v>
      </c>
      <c r="H25" s="21">
        <f>E25*H26/100*H27/100</f>
        <v>77453.802935443</v>
      </c>
      <c r="I25" s="21">
        <f>F25*I26/100*I27/100</f>
        <v>74183.70873308978</v>
      </c>
      <c r="J25" s="21">
        <f>I25*J26/100*J27/100</f>
        <v>78471.52709786237</v>
      </c>
      <c r="K25" s="21">
        <f>H25*K26/100*K27/100</f>
        <v>82966.6548131761</v>
      </c>
      <c r="L25" s="21">
        <f>I25*L26/100*L27/100</f>
        <v>78925.53139530886</v>
      </c>
    </row>
    <row r="26" spans="1:12" ht="54" customHeight="1">
      <c r="A26" s="22" t="s">
        <v>30</v>
      </c>
      <c r="B26" s="21" t="s">
        <v>32</v>
      </c>
      <c r="C26" s="21">
        <f>54200.8/46093/107.3*100*100</f>
        <v>109.59001826790116</v>
      </c>
      <c r="D26" s="21">
        <v>90.4</v>
      </c>
      <c r="E26" s="21">
        <v>102.1</v>
      </c>
      <c r="F26" s="21">
        <v>100.1</v>
      </c>
      <c r="G26" s="21">
        <v>102.4</v>
      </c>
      <c r="H26" s="21">
        <v>102.8</v>
      </c>
      <c r="I26" s="21">
        <v>102.3</v>
      </c>
      <c r="J26" s="21">
        <v>102.5</v>
      </c>
      <c r="K26" s="21">
        <v>102.8</v>
      </c>
      <c r="L26" s="21">
        <v>102.3</v>
      </c>
    </row>
    <row r="27" spans="1:12" ht="54" customHeight="1">
      <c r="A27" s="22" t="s">
        <v>31</v>
      </c>
      <c r="B27" s="21" t="s">
        <v>32</v>
      </c>
      <c r="C27" s="21">
        <v>107.3</v>
      </c>
      <c r="D27" s="21">
        <v>116.5</v>
      </c>
      <c r="E27" s="21">
        <v>110.2</v>
      </c>
      <c r="F27" s="21">
        <v>108.7</v>
      </c>
      <c r="G27" s="21">
        <v>104.1</v>
      </c>
      <c r="H27" s="21">
        <v>105</v>
      </c>
      <c r="I27" s="21">
        <v>104.5</v>
      </c>
      <c r="J27" s="21">
        <v>103.2</v>
      </c>
      <c r="K27" s="21">
        <v>104.2</v>
      </c>
      <c r="L27" s="21">
        <v>104</v>
      </c>
    </row>
    <row r="28" spans="1:12" ht="33" customHeight="1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2" s="24" customFormat="1" ht="39" customHeight="1">
      <c r="A29" s="33" t="s">
        <v>18</v>
      </c>
      <c r="B29" s="3" t="s">
        <v>40</v>
      </c>
      <c r="C29" s="81">
        <v>854</v>
      </c>
      <c r="D29" s="81">
        <f>C29*D30/100</f>
        <v>852.2919999999999</v>
      </c>
      <c r="E29" s="81">
        <f>D29*E30%</f>
        <v>849.7351239999999</v>
      </c>
      <c r="F29" s="81">
        <f>D29*F30%</f>
        <v>860.8149199999999</v>
      </c>
      <c r="G29" s="81">
        <f aca="true" t="shared" si="2" ref="G29:L29">D29*G30%</f>
        <v>847.178248</v>
      </c>
      <c r="H29" s="81">
        <f t="shared" si="2"/>
        <v>845.48644838</v>
      </c>
      <c r="I29" s="81">
        <f t="shared" si="2"/>
        <v>860.8149199999999</v>
      </c>
      <c r="J29" s="81">
        <f t="shared" si="2"/>
        <v>844.636713256</v>
      </c>
      <c r="K29" s="81">
        <f t="shared" si="2"/>
        <v>840.41352968972</v>
      </c>
      <c r="L29" s="81">
        <f t="shared" si="2"/>
        <v>859.95410508</v>
      </c>
    </row>
    <row r="30" spans="1:12" ht="39" customHeight="1">
      <c r="A30" s="34"/>
      <c r="B30" s="21" t="s">
        <v>4</v>
      </c>
      <c r="C30" s="21">
        <f>854*100/3979</f>
        <v>21.46267906509173</v>
      </c>
      <c r="D30" s="21">
        <v>99.8</v>
      </c>
      <c r="E30" s="21">
        <v>99.7</v>
      </c>
      <c r="F30" s="21">
        <v>101</v>
      </c>
      <c r="G30" s="21">
        <v>99.4</v>
      </c>
      <c r="H30" s="21">
        <v>99.5</v>
      </c>
      <c r="I30" s="21">
        <v>100</v>
      </c>
      <c r="J30" s="21">
        <v>99.7</v>
      </c>
      <c r="K30" s="21">
        <v>99.4</v>
      </c>
      <c r="L30" s="21">
        <v>99.9</v>
      </c>
    </row>
    <row r="31" spans="1:12" ht="39" customHeight="1">
      <c r="A31" s="33" t="s">
        <v>39</v>
      </c>
      <c r="B31" s="3" t="s">
        <v>40</v>
      </c>
      <c r="C31" s="81">
        <v>53879</v>
      </c>
      <c r="D31" s="81">
        <f>C31*D32/100</f>
        <v>53232.452000000005</v>
      </c>
      <c r="E31" s="81">
        <f>D31*E32%</f>
        <v>53392.149356</v>
      </c>
      <c r="F31" s="81">
        <f>D31*F32%</f>
        <v>52700.12748</v>
      </c>
      <c r="G31" s="81">
        <f aca="true" t="shared" si="3" ref="G31:L31">D31*G32%</f>
        <v>0</v>
      </c>
      <c r="H31" s="81">
        <f t="shared" si="3"/>
        <v>53659.110102779996</v>
      </c>
      <c r="I31" s="81">
        <f t="shared" si="3"/>
        <v>52700.12748</v>
      </c>
      <c r="J31" s="81">
        <f t="shared" si="3"/>
        <v>0</v>
      </c>
      <c r="K31" s="81">
        <f t="shared" si="3"/>
        <v>53981.06476339667</v>
      </c>
      <c r="L31" s="81">
        <f t="shared" si="3"/>
        <v>52752.827607479994</v>
      </c>
    </row>
    <row r="32" spans="1:12" ht="39" customHeight="1">
      <c r="A32" s="34"/>
      <c r="B32" s="21" t="s">
        <v>4</v>
      </c>
      <c r="C32" s="21">
        <v>99.2</v>
      </c>
      <c r="D32" s="21">
        <v>98.8</v>
      </c>
      <c r="E32" s="21">
        <v>100.3</v>
      </c>
      <c r="F32" s="21">
        <v>99</v>
      </c>
      <c r="G32" s="21"/>
      <c r="H32" s="21">
        <v>100.5</v>
      </c>
      <c r="I32" s="21">
        <v>100</v>
      </c>
      <c r="J32" s="21"/>
      <c r="K32" s="21">
        <v>100.6</v>
      </c>
      <c r="L32" s="21">
        <v>100.1</v>
      </c>
    </row>
    <row r="33" spans="1:12" ht="18.75">
      <c r="A33" s="35" t="s">
        <v>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18.75" customHeight="1">
      <c r="A34" s="33" t="s">
        <v>19</v>
      </c>
      <c r="B34" s="21" t="s">
        <v>5</v>
      </c>
      <c r="C34" s="82">
        <v>46734.8</v>
      </c>
      <c r="D34" s="82">
        <v>48230.3</v>
      </c>
      <c r="E34" s="82">
        <f>D34*E35%</f>
        <v>52812.1785</v>
      </c>
      <c r="F34" s="82">
        <f>D34*F35%</f>
        <v>50641.815</v>
      </c>
      <c r="G34" s="82">
        <f aca="true" t="shared" si="4" ref="G34:L34">D34*G35%</f>
        <v>51895.8028</v>
      </c>
      <c r="H34" s="82">
        <f t="shared" si="4"/>
        <v>56667.4675305</v>
      </c>
      <c r="I34" s="82">
        <f t="shared" si="4"/>
        <v>53021.980305</v>
      </c>
      <c r="J34" s="82">
        <f t="shared" si="4"/>
        <v>55580.404798799995</v>
      </c>
      <c r="K34" s="82">
        <f t="shared" si="4"/>
        <v>60067.51558233</v>
      </c>
      <c r="L34" s="82">
        <f t="shared" si="4"/>
        <v>55673.07932025</v>
      </c>
    </row>
    <row r="35" spans="1:12" ht="37.5">
      <c r="A35" s="34"/>
      <c r="B35" s="21" t="s">
        <v>4</v>
      </c>
      <c r="C35" s="21">
        <v>110.4</v>
      </c>
      <c r="D35" s="21">
        <v>103.2</v>
      </c>
      <c r="E35" s="21">
        <v>109.5</v>
      </c>
      <c r="F35" s="21">
        <v>105</v>
      </c>
      <c r="G35" s="21">
        <v>107.6</v>
      </c>
      <c r="H35" s="21">
        <v>107.3</v>
      </c>
      <c r="I35" s="21">
        <v>104.7</v>
      </c>
      <c r="J35" s="21">
        <v>107.1</v>
      </c>
      <c r="K35" s="21">
        <v>106</v>
      </c>
      <c r="L35" s="21">
        <v>105</v>
      </c>
    </row>
    <row r="36" spans="1:12" ht="18.75" customHeight="1">
      <c r="A36" s="33" t="s">
        <v>20</v>
      </c>
      <c r="B36" s="21" t="s">
        <v>17</v>
      </c>
      <c r="C36" s="21">
        <v>28985.7</v>
      </c>
      <c r="D36" s="21">
        <v>29536.4</v>
      </c>
      <c r="E36" s="21">
        <f>D36*E37%</f>
        <v>32430.9672</v>
      </c>
      <c r="F36" s="21">
        <f>D36*F37%</f>
        <v>30599.710400000004</v>
      </c>
      <c r="G36" s="21">
        <f aca="true" t="shared" si="5" ref="G36:L36">D36*G37%</f>
        <v>31663.020800000002</v>
      </c>
      <c r="H36" s="21">
        <f t="shared" si="5"/>
        <v>34895.720707199995</v>
      </c>
      <c r="I36" s="21">
        <f t="shared" si="5"/>
        <v>31946.097657600007</v>
      </c>
      <c r="J36" s="21">
        <f t="shared" si="5"/>
        <v>33879.43225600001</v>
      </c>
      <c r="K36" s="21">
        <f t="shared" si="5"/>
        <v>37163.942553167995</v>
      </c>
      <c r="L36" s="21">
        <f t="shared" si="5"/>
        <v>33543.402540480005</v>
      </c>
    </row>
    <row r="37" spans="1:12" ht="37.5">
      <c r="A37" s="34"/>
      <c r="B37" s="21" t="s">
        <v>4</v>
      </c>
      <c r="C37" s="21">
        <v>114.6</v>
      </c>
      <c r="D37" s="21">
        <v>101.9</v>
      </c>
      <c r="E37" s="21">
        <v>109.8</v>
      </c>
      <c r="F37" s="21">
        <v>103.6</v>
      </c>
      <c r="G37" s="21">
        <v>107.2</v>
      </c>
      <c r="H37" s="21">
        <v>107.6</v>
      </c>
      <c r="I37" s="21">
        <v>104.4</v>
      </c>
      <c r="J37" s="21">
        <v>107</v>
      </c>
      <c r="K37" s="21">
        <v>106.5</v>
      </c>
      <c r="L37" s="21">
        <v>105</v>
      </c>
    </row>
    <row r="38" spans="1:12" ht="18.75">
      <c r="A38" s="36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37.5">
      <c r="A39" s="22" t="s">
        <v>36</v>
      </c>
      <c r="B39" s="21" t="s">
        <v>17</v>
      </c>
      <c r="C39" s="21">
        <v>11033.4</v>
      </c>
      <c r="D39" s="21">
        <f>C39*D40/100*D41/100</f>
        <v>9668.049850200001</v>
      </c>
      <c r="E39" s="21">
        <f>D39*E40/100*E41/100</f>
        <v>10288.003878794227</v>
      </c>
      <c r="F39" s="21">
        <f>D39*F40/100*F41/100</f>
        <v>10079.290018628108</v>
      </c>
      <c r="G39" s="21">
        <f aca="true" t="shared" si="6" ref="G39:L39">D39*G40/100*G41/100</f>
        <v>10441.428095477018</v>
      </c>
      <c r="H39" s="21">
        <f t="shared" si="6"/>
        <v>11429.015524979659</v>
      </c>
      <c r="I39" s="21">
        <f t="shared" si="6"/>
        <v>10889.443191745399</v>
      </c>
      <c r="J39" s="21">
        <f t="shared" si="6"/>
        <v>11330.369517813548</v>
      </c>
      <c r="K39" s="21">
        <f t="shared" si="6"/>
        <v>12636.28529291431</v>
      </c>
      <c r="L39" s="21">
        <f t="shared" si="6"/>
        <v>11697.178529936307</v>
      </c>
    </row>
    <row r="40" spans="1:12" ht="56.25">
      <c r="A40" s="22" t="s">
        <v>37</v>
      </c>
      <c r="B40" s="21" t="s">
        <v>15</v>
      </c>
      <c r="C40" s="21">
        <v>139.4</v>
      </c>
      <c r="D40" s="21">
        <v>82.9</v>
      </c>
      <c r="E40" s="21">
        <v>100.2</v>
      </c>
      <c r="F40" s="21">
        <v>96.8</v>
      </c>
      <c r="G40" s="21">
        <v>102.7</v>
      </c>
      <c r="H40" s="21">
        <v>105.7</v>
      </c>
      <c r="I40" s="21">
        <v>102.6</v>
      </c>
      <c r="J40" s="21">
        <v>104</v>
      </c>
      <c r="K40" s="21">
        <v>105.6</v>
      </c>
      <c r="L40" s="21">
        <v>102.4</v>
      </c>
    </row>
    <row r="41" spans="1:12" ht="37.5">
      <c r="A41" s="22" t="s">
        <v>38</v>
      </c>
      <c r="B41" s="21" t="s">
        <v>4</v>
      </c>
      <c r="C41" s="21">
        <v>105.2</v>
      </c>
      <c r="D41" s="21">
        <v>105.7</v>
      </c>
      <c r="E41" s="21">
        <v>106.2</v>
      </c>
      <c r="F41" s="21">
        <v>107.7</v>
      </c>
      <c r="G41" s="21">
        <v>105.16</v>
      </c>
      <c r="H41" s="21">
        <v>105.1</v>
      </c>
      <c r="I41" s="21">
        <v>105.3</v>
      </c>
      <c r="J41" s="21">
        <v>104.34</v>
      </c>
      <c r="K41" s="21">
        <v>104.7</v>
      </c>
      <c r="L41" s="21">
        <v>104.9</v>
      </c>
    </row>
    <row r="42" spans="1:12" ht="26.25" customHeight="1">
      <c r="A42" s="83" t="s">
        <v>70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ht="34.5" customHeight="1">
      <c r="A43" s="25" t="s">
        <v>24</v>
      </c>
    </row>
    <row r="44" spans="1:12" ht="27" customHeight="1">
      <c r="A44" s="27"/>
      <c r="B44" s="23"/>
      <c r="C44" s="23"/>
      <c r="D44" s="4"/>
      <c r="I44" s="38"/>
      <c r="J44" s="38"/>
      <c r="K44" s="38"/>
      <c r="L44" s="38"/>
    </row>
    <row r="45" ht="26.25" customHeight="1"/>
  </sheetData>
  <sheetProtection/>
  <protectedRanges>
    <protectedRange password="CF7A" sqref="B16 B29 B31" name="Диапазон4_8"/>
    <protectedRange password="CF7A" sqref="C16:L17" name="Диапазон4"/>
    <protectedRange password="ECE4" sqref="C16:L17" name="Диапазон1"/>
    <protectedRange sqref="E30:L30 E32:L32" name="Диапазон3"/>
  </protectedRanges>
  <mergeCells count="29">
    <mergeCell ref="I44:L44"/>
    <mergeCell ref="A20:L20"/>
    <mergeCell ref="A21:A23"/>
    <mergeCell ref="A24:L24"/>
    <mergeCell ref="A15:L15"/>
    <mergeCell ref="A16:A17"/>
    <mergeCell ref="A28:L28"/>
    <mergeCell ref="A38:L38"/>
    <mergeCell ref="A31:A32"/>
    <mergeCell ref="B12:B14"/>
    <mergeCell ref="A29:A30"/>
    <mergeCell ref="A33:L33"/>
    <mergeCell ref="A34:A35"/>
    <mergeCell ref="A36:A37"/>
    <mergeCell ref="D12:D14"/>
    <mergeCell ref="H13:J13"/>
    <mergeCell ref="E13:G13"/>
    <mergeCell ref="K13:L13"/>
    <mergeCell ref="C12:C14"/>
    <mergeCell ref="A8:L8"/>
    <mergeCell ref="E12:L12"/>
    <mergeCell ref="A7:L7"/>
    <mergeCell ref="H3:L3"/>
    <mergeCell ref="A42:L42"/>
    <mergeCell ref="H1:L1"/>
    <mergeCell ref="H2:L2"/>
    <mergeCell ref="H4:L4"/>
    <mergeCell ref="H5:L5"/>
    <mergeCell ref="A12:A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9:K31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9.125" style="0" customWidth="1"/>
    <col min="3" max="11" width="12.25390625" style="0" customWidth="1"/>
  </cols>
  <sheetData>
    <row r="29" spans="3:11" ht="18.75">
      <c r="C29" s="2">
        <v>99.4</v>
      </c>
      <c r="D29" s="2">
        <v>99</v>
      </c>
      <c r="E29" s="2">
        <v>99</v>
      </c>
      <c r="F29" s="2">
        <v>99.7</v>
      </c>
      <c r="G29" s="2">
        <v>99.3</v>
      </c>
      <c r="H29" s="2">
        <v>99.3</v>
      </c>
      <c r="I29" s="2">
        <v>100</v>
      </c>
      <c r="J29" s="2">
        <v>99.6</v>
      </c>
      <c r="K29" s="2">
        <v>99.6</v>
      </c>
    </row>
    <row r="31" spans="3:7" ht="12.75">
      <c r="C31">
        <v>99</v>
      </c>
      <c r="D31">
        <v>99</v>
      </c>
      <c r="E31">
        <v>99.4</v>
      </c>
      <c r="F31">
        <v>99.3</v>
      </c>
      <c r="G31">
        <v>99.3</v>
      </c>
    </row>
  </sheetData>
  <sheetProtection/>
  <protectedRanges>
    <protectedRange sqref="C29:J29" name="Диапазон3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4"/>
  <sheetViews>
    <sheetView zoomScalePageLayoutView="0" workbookViewId="0" topLeftCell="A13">
      <selection activeCell="L30" sqref="L30"/>
    </sheetView>
  </sheetViews>
  <sheetFormatPr defaultColWidth="9.00390625" defaultRowHeight="12.75"/>
  <sheetData>
    <row r="3" ht="12.75">
      <c r="B3" s="19" t="s">
        <v>61</v>
      </c>
    </row>
    <row r="7" ht="13.5" thickBot="1"/>
    <row r="8" spans="2:7" ht="159" thickBot="1" thickTop="1">
      <c r="B8" s="57"/>
      <c r="C8" s="7" t="s">
        <v>41</v>
      </c>
      <c r="D8" s="60" t="s">
        <v>42</v>
      </c>
      <c r="E8" s="61"/>
      <c r="F8" s="61"/>
      <c r="G8" s="62"/>
    </row>
    <row r="9" spans="2:7" ht="16.5" thickBot="1">
      <c r="B9" s="58"/>
      <c r="C9" s="8" t="s">
        <v>40</v>
      </c>
      <c r="D9" s="63" t="s">
        <v>40</v>
      </c>
      <c r="E9" s="64"/>
      <c r="F9" s="55" t="s">
        <v>43</v>
      </c>
      <c r="G9" s="56"/>
    </row>
    <row r="10" spans="2:7" ht="93.75" customHeight="1">
      <c r="B10" s="58"/>
      <c r="C10" s="9"/>
      <c r="D10" s="65"/>
      <c r="E10" s="66"/>
      <c r="F10" s="8" t="s">
        <v>44</v>
      </c>
      <c r="G10" s="69" t="s">
        <v>46</v>
      </c>
    </row>
    <row r="11" spans="2:7" ht="16.5" thickBot="1">
      <c r="B11" s="59"/>
      <c r="C11" s="10"/>
      <c r="D11" s="67"/>
      <c r="E11" s="68"/>
      <c r="F11" s="11" t="s">
        <v>45</v>
      </c>
      <c r="G11" s="70"/>
    </row>
    <row r="12" spans="2:7" ht="17.25" thickBot="1" thickTop="1">
      <c r="B12" s="71">
        <v>2019</v>
      </c>
      <c r="C12" s="72"/>
      <c r="D12" s="72"/>
      <c r="E12" s="72"/>
      <c r="F12" s="72"/>
      <c r="G12" s="73"/>
    </row>
    <row r="13" spans="2:7" ht="16.5" thickBot="1">
      <c r="B13" s="12" t="s">
        <v>47</v>
      </c>
      <c r="C13" s="13">
        <v>17215</v>
      </c>
      <c r="D13" s="42">
        <v>15303</v>
      </c>
      <c r="E13" s="43"/>
      <c r="F13" s="13">
        <v>106</v>
      </c>
      <c r="G13" s="13">
        <v>90.4</v>
      </c>
    </row>
    <row r="14" spans="2:7" ht="16.5" thickBot="1">
      <c r="B14" s="12" t="s">
        <v>48</v>
      </c>
      <c r="C14" s="13">
        <v>17909</v>
      </c>
      <c r="D14" s="42">
        <v>16330</v>
      </c>
      <c r="E14" s="43"/>
      <c r="F14" s="13">
        <v>106.7</v>
      </c>
      <c r="G14" s="13">
        <v>96.7</v>
      </c>
    </row>
    <row r="15" spans="2:7" ht="16.5" thickBot="1">
      <c r="B15" s="12" t="s">
        <v>49</v>
      </c>
      <c r="C15" s="13">
        <v>17994</v>
      </c>
      <c r="D15" s="42">
        <v>16596</v>
      </c>
      <c r="E15" s="43"/>
      <c r="F15" s="13">
        <v>101.6</v>
      </c>
      <c r="G15" s="13">
        <v>102.1</v>
      </c>
    </row>
    <row r="16" spans="2:7" ht="16.5" thickBot="1">
      <c r="B16" s="12" t="s">
        <v>50</v>
      </c>
      <c r="C16" s="13">
        <v>17919</v>
      </c>
      <c r="D16" s="42">
        <v>16741</v>
      </c>
      <c r="E16" s="43"/>
      <c r="F16" s="13">
        <v>100.9</v>
      </c>
      <c r="G16" s="13">
        <v>109.7</v>
      </c>
    </row>
    <row r="17" spans="2:7" ht="16.5" thickBot="1">
      <c r="B17" s="12" t="s">
        <v>51</v>
      </c>
      <c r="C17" s="13">
        <v>17065</v>
      </c>
      <c r="D17" s="42">
        <v>15998</v>
      </c>
      <c r="E17" s="43"/>
      <c r="F17" s="13">
        <v>95.6</v>
      </c>
      <c r="G17" s="13">
        <v>107</v>
      </c>
    </row>
    <row r="18" spans="2:8" ht="16.5" thickBot="1">
      <c r="B18" s="12" t="s">
        <v>52</v>
      </c>
      <c r="C18" s="13">
        <v>16277</v>
      </c>
      <c r="D18" s="42">
        <v>15166</v>
      </c>
      <c r="E18" s="43"/>
      <c r="F18" s="13">
        <v>94.8</v>
      </c>
      <c r="G18" s="13">
        <v>106.9</v>
      </c>
      <c r="H18">
        <f>D13+D14+D15+D16+D17+D18</f>
        <v>96134</v>
      </c>
    </row>
    <row r="19" spans="2:7" ht="16.5" thickBot="1">
      <c r="B19" s="12" t="s">
        <v>53</v>
      </c>
      <c r="C19" s="13">
        <v>16164</v>
      </c>
      <c r="D19" s="42">
        <v>14982</v>
      </c>
      <c r="E19" s="43"/>
      <c r="F19" s="13">
        <v>98.8</v>
      </c>
      <c r="G19" s="13">
        <v>108.1</v>
      </c>
    </row>
    <row r="20" spans="2:7" ht="16.5" thickBot="1">
      <c r="B20" s="12" t="s">
        <v>54</v>
      </c>
      <c r="C20" s="13">
        <v>15687</v>
      </c>
      <c r="D20" s="42">
        <v>14518</v>
      </c>
      <c r="E20" s="43"/>
      <c r="F20" s="13">
        <v>96.9</v>
      </c>
      <c r="G20" s="13">
        <v>106</v>
      </c>
    </row>
    <row r="21" spans="2:7" ht="32.25" thickBot="1">
      <c r="B21" s="12" t="s">
        <v>55</v>
      </c>
      <c r="C21" s="13">
        <v>15018</v>
      </c>
      <c r="D21" s="42">
        <v>13856</v>
      </c>
      <c r="E21" s="43"/>
      <c r="F21" s="13">
        <v>95.4</v>
      </c>
      <c r="G21" s="13">
        <v>104.6</v>
      </c>
    </row>
    <row r="22" spans="2:7" ht="16.5" thickBot="1">
      <c r="B22" s="12" t="s">
        <v>56</v>
      </c>
      <c r="C22" s="13">
        <v>14785</v>
      </c>
      <c r="D22" s="42">
        <v>13532</v>
      </c>
      <c r="E22" s="43"/>
      <c r="F22" s="13">
        <v>97.7</v>
      </c>
      <c r="G22" s="13">
        <v>105</v>
      </c>
    </row>
    <row r="23" spans="2:7" ht="16.5" thickBot="1">
      <c r="B23" s="12" t="s">
        <v>57</v>
      </c>
      <c r="C23" s="13">
        <v>15327</v>
      </c>
      <c r="D23" s="42">
        <v>14021</v>
      </c>
      <c r="E23" s="43"/>
      <c r="F23" s="13">
        <v>103.6</v>
      </c>
      <c r="G23" s="13">
        <v>101.2</v>
      </c>
    </row>
    <row r="24" spans="2:7" ht="16.5" thickBot="1">
      <c r="B24" s="12" t="s">
        <v>58</v>
      </c>
      <c r="C24" s="13">
        <v>15481</v>
      </c>
      <c r="D24" s="55">
        <v>14640</v>
      </c>
      <c r="E24" s="56"/>
      <c r="F24" s="13">
        <v>104.4</v>
      </c>
      <c r="G24" s="13">
        <v>101.4</v>
      </c>
    </row>
    <row r="25" spans="2:7" ht="15.75">
      <c r="B25" s="14" t="s">
        <v>59</v>
      </c>
      <c r="C25" s="46">
        <v>16403</v>
      </c>
      <c r="D25" s="48">
        <v>15140</v>
      </c>
      <c r="E25" s="49"/>
      <c r="F25" s="46">
        <v>103</v>
      </c>
      <c r="G25" s="46">
        <v>103</v>
      </c>
    </row>
    <row r="26" spans="2:8" ht="63.75" thickBot="1">
      <c r="B26" s="15" t="s">
        <v>60</v>
      </c>
      <c r="C26" s="47"/>
      <c r="D26" s="50"/>
      <c r="E26" s="51"/>
      <c r="F26" s="47"/>
      <c r="G26" s="47"/>
      <c r="H26">
        <f>(D13+D14+D15+D16+D17+D18+D19+D20+D21+D22+D23+D24)/12</f>
        <v>15140.25</v>
      </c>
    </row>
    <row r="27" spans="2:7" ht="16.5" thickBot="1">
      <c r="B27" s="52">
        <v>2020</v>
      </c>
      <c r="C27" s="53"/>
      <c r="D27" s="53"/>
      <c r="E27" s="53"/>
      <c r="F27" s="53"/>
      <c r="G27" s="54"/>
    </row>
    <row r="28" spans="2:7" ht="16.5" thickBot="1">
      <c r="B28" s="12" t="s">
        <v>47</v>
      </c>
      <c r="C28" s="42">
        <v>16253</v>
      </c>
      <c r="D28" s="43"/>
      <c r="E28" s="16">
        <v>14486</v>
      </c>
      <c r="F28" s="13">
        <v>98.9</v>
      </c>
      <c r="G28" s="13">
        <v>94.7</v>
      </c>
    </row>
    <row r="29" spans="2:8" ht="16.5" thickBot="1">
      <c r="B29" s="12" t="s">
        <v>48</v>
      </c>
      <c r="C29" s="42">
        <v>16523</v>
      </c>
      <c r="D29" s="43"/>
      <c r="E29" s="16">
        <v>14834</v>
      </c>
      <c r="F29" s="13">
        <v>102.4</v>
      </c>
      <c r="G29" s="13">
        <v>90.8</v>
      </c>
      <c r="H29">
        <f>E29*100/E28</f>
        <v>102.40231948087809</v>
      </c>
    </row>
    <row r="30" spans="2:12" ht="16.5" thickBot="1">
      <c r="B30" s="12" t="s">
        <v>49</v>
      </c>
      <c r="C30" s="42">
        <v>16074</v>
      </c>
      <c r="D30" s="43"/>
      <c r="E30" s="16">
        <v>14667</v>
      </c>
      <c r="F30" s="13">
        <v>98.9</v>
      </c>
      <c r="G30" s="13">
        <v>88.4</v>
      </c>
      <c r="J30">
        <f>C28+C29+C30</f>
        <v>48850</v>
      </c>
      <c r="K30">
        <v>843</v>
      </c>
      <c r="L30">
        <f>843*100/48850</f>
        <v>1.7256908904810644</v>
      </c>
    </row>
    <row r="31" spans="2:7" ht="16.5" thickBot="1">
      <c r="B31" s="12" t="s">
        <v>50</v>
      </c>
      <c r="C31" s="42">
        <v>30200</v>
      </c>
      <c r="D31" s="43"/>
      <c r="E31" s="16">
        <v>24036</v>
      </c>
      <c r="F31" s="13">
        <v>163.9</v>
      </c>
      <c r="G31" s="13">
        <v>143.6</v>
      </c>
    </row>
    <row r="32" spans="2:7" ht="16.5" thickBot="1">
      <c r="B32" s="12" t="s">
        <v>51</v>
      </c>
      <c r="C32" s="42">
        <v>48840</v>
      </c>
      <c r="D32" s="43"/>
      <c r="E32" s="16">
        <v>43413</v>
      </c>
      <c r="F32" s="13">
        <v>180.6</v>
      </c>
      <c r="G32" s="13">
        <v>271.4</v>
      </c>
    </row>
    <row r="33" spans="2:8" ht="16.5" thickBot="1">
      <c r="B33" s="17" t="s">
        <v>52</v>
      </c>
      <c r="C33" s="44">
        <v>61568</v>
      </c>
      <c r="D33" s="45"/>
      <c r="E33" s="11">
        <v>57108</v>
      </c>
      <c r="F33" s="18">
        <v>131.5</v>
      </c>
      <c r="G33" s="18">
        <v>376.6</v>
      </c>
      <c r="H33">
        <f>E33*100/E32</f>
        <v>131.54585032133232</v>
      </c>
    </row>
    <row r="34" spans="5:9" ht="13.5" thickTop="1">
      <c r="E34">
        <f>E28+E29+E30+E31+E32+E33</f>
        <v>168544</v>
      </c>
      <c r="H34" s="20">
        <f>E34*100/H18</f>
        <v>175.32194644974723</v>
      </c>
      <c r="I34" t="s">
        <v>62</v>
      </c>
    </row>
  </sheetData>
  <sheetProtection/>
  <mergeCells count="29">
    <mergeCell ref="B8:B11"/>
    <mergeCell ref="D8:G8"/>
    <mergeCell ref="D9:E11"/>
    <mergeCell ref="F9:G9"/>
    <mergeCell ref="G10:G11"/>
    <mergeCell ref="B12:G12"/>
    <mergeCell ref="D13:E13"/>
    <mergeCell ref="D14:E14"/>
    <mergeCell ref="D15:E15"/>
    <mergeCell ref="D16:E16"/>
    <mergeCell ref="D17:E17"/>
    <mergeCell ref="D18:E18"/>
    <mergeCell ref="F25:F26"/>
    <mergeCell ref="G25:G26"/>
    <mergeCell ref="B27:G27"/>
    <mergeCell ref="C28:D28"/>
    <mergeCell ref="D19:E19"/>
    <mergeCell ref="D20:E20"/>
    <mergeCell ref="D21:E21"/>
    <mergeCell ref="D22:E22"/>
    <mergeCell ref="D23:E23"/>
    <mergeCell ref="D24:E24"/>
    <mergeCell ref="C29:D29"/>
    <mergeCell ref="C30:D30"/>
    <mergeCell ref="C31:D31"/>
    <mergeCell ref="C32:D32"/>
    <mergeCell ref="C33:D33"/>
    <mergeCell ref="C25:C26"/>
    <mergeCell ref="D25:E26"/>
  </mergeCells>
  <hyperlinks>
    <hyperlink ref="B3" r:id="rId1" display="https://samarastat.gks.ru/employment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Портян Ольга Сергеевна</cp:lastModifiedBy>
  <cp:lastPrinted>2022-10-13T12:45:46Z</cp:lastPrinted>
  <dcterms:created xsi:type="dcterms:W3CDTF">2002-10-23T09:51:20Z</dcterms:created>
  <dcterms:modified xsi:type="dcterms:W3CDTF">2022-10-13T13:00:39Z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